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<sst xmlns="http://schemas.openxmlformats.org/spreadsheetml/2006/main" count="29" uniqueCount="28">
  <si>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ANALYSIS FOR:</t>
  </si>
  <si>
    <t>PURCHASE PRICE:</t>
  </si>
  <si>
    <t>PERCENT DOWN PAYMENT:</t>
  </si>
  <si>
    <t>MORTGAGE INTEREST RATE:</t>
  </si>
  <si>
    <t>LOAN AMORTIZATION PERIOD:</t>
  </si>
  <si>
    <t>MONTHLY PAYMENT:</t>
  </si>
  <si>
    <t>84 MONTHS PAYMENTS:</t>
  </si>
  <si>
    <t>DOWN PAYMENT:</t>
  </si>
  <si>
    <t>7 YEAR COST OF OWNERSHIP:</t>
  </si>
  <si>
    <t>enter as decimal</t>
  </si>
  <si>
    <t># of years</t>
  </si>
  <si>
    <t>PRICE</t>
  </si>
  <si>
    <t>DECREASE</t>
  </si>
  <si>
    <t>%</t>
  </si>
  <si>
    <t>$</t>
  </si>
  <si>
    <t>PRICE/INTEREST RATE CALCULATOR</t>
  </si>
  <si>
    <t>PURCHASE PRICE</t>
  </si>
  <si>
    <t>LOAN AMOUNT</t>
  </si>
  <si>
    <t>INTEREST RATES</t>
  </si>
  <si>
    <t>INSTRUCTIONS</t>
  </si>
  <si>
    <t>Enter the required information in the yellow highlighted boxes at the left.</t>
  </si>
  <si>
    <t>Figures Shown in Red are Reductions in Home Ownership Cost as Compared to Intial Cost--Figures in Black are an Increase</t>
  </si>
  <si>
    <t>COMPARATIVE HOME OWNERSHIP COST OVER 7 YEARS AT VARIOUS PRICE DECREASES AND INTEREST RATES</t>
  </si>
  <si>
    <t>THIS CALCULATOR AUTOMATICALLY CALCULATES THE MONTHLY PAYMENT BASED UPON THE INPUT AND THEN CALCULATES THE COST OF OWNERSHIP AS THE DOWNPAYMENT PLUS 84 MONTHLY PAYMENTS.</t>
  </si>
  <si>
    <t>AUTOMATIC CALCULATIONS</t>
  </si>
  <si>
    <t>INPUT</t>
  </si>
  <si>
    <t>PROVIDED COURTESY OF CA$H NOW FINANCIAL CORP.  (907) 279-8551  www.CashNowAK.com</t>
  </si>
  <si>
    <t>EXAMPLE FOR BOB AND BETTY BUYER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</si>
</sst>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&quot;$&quot;* #,##0_);_(&quot;$&quot;* \(#,##0\);_(&quot;$&quot;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56"/>
      <name val="Calibri"/>
      <family val="2"/>
    </font>
    <font>
      <b/>
      <sz val="16"/>
      <color indexed="62"/>
      <name val="Calibri"/>
      <family val="2"/>
    </font>
    <font>
      <b/>
      <sz val="28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40"/>
      <name val="Calibri"/>
      <family val="2"/>
    </font>
    <font>
      <b/>
      <sz val="14"/>
      <color indexed="62"/>
      <name val="Calibri"/>
      <family val="2"/>
    </font>
    <font>
      <b/>
      <sz val="10"/>
      <color indexed="62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Calibri"/>
      <family val="2"/>
    </font>
    <font>
      <b/>
      <sz val="11"/>
      <color theme="4"/>
      <name val="Calibri"/>
      <family val="2"/>
    </font>
    <font>
      <sz val="11"/>
      <color theme="3"/>
      <name val="Calibri"/>
      <family val="2"/>
    </font>
    <font>
      <b/>
      <sz val="16"/>
      <color theme="4"/>
      <name val="Calibri"/>
      <family val="2"/>
    </font>
    <font>
      <b/>
      <sz val="28"/>
      <color theme="4"/>
      <name val="Calibri"/>
      <family val="2"/>
    </font>
    <font>
      <b/>
      <sz val="11"/>
      <color rgb="FFFF0000"/>
      <name val="Calibri"/>
      <family val="2"/>
    </font>
    <font>
      <b/>
      <sz val="11"/>
      <color rgb="FF00B0F0"/>
      <name val="Calibri"/>
      <family val="2"/>
    </font>
    <font>
      <b/>
      <sz val="14"/>
      <color theme="4"/>
      <name val="Calibri"/>
      <family val="2"/>
    </font>
    <font>
      <b/>
      <sz val="10"/>
      <color theme="4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double">
        <color theme="3"/>
      </bottom>
    </border>
    <border>
      <left/>
      <right/>
      <top/>
      <bottom style="double">
        <color theme="3"/>
      </bottom>
    </border>
    <border>
      <left/>
      <right style="medium"/>
      <top/>
      <bottom style="double">
        <color theme="3"/>
      </bottom>
    </border>
    <border>
      <left/>
      <right/>
      <top/>
      <bottom style="medium"/>
    </border>
    <border>
      <left style="medium">
        <color rgb="FFFF0000"/>
      </left>
      <right style="medium"/>
      <top style="medium">
        <color rgb="FFFF0000"/>
      </top>
      <bottom style="medium">
        <color rgb="FFFF0000"/>
      </bottom>
    </border>
    <border>
      <left style="medium"/>
      <right/>
      <top/>
      <bottom style="medium"/>
    </border>
    <border>
      <left style="medium"/>
      <right/>
      <top style="double">
        <color theme="3"/>
      </top>
      <bottom/>
    </border>
    <border>
      <left/>
      <right/>
      <top style="medium">
        <color theme="3"/>
      </top>
      <bottom/>
    </border>
    <border>
      <left/>
      <right/>
      <top/>
      <bottom style="medium">
        <color theme="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4" fillId="0" borderId="10" xfId="0" applyFont="1" applyBorder="1" applyAlignment="1" applyProtection="1">
      <alignment horizontal="center" vertical="top"/>
      <protection locked="0"/>
    </xf>
    <xf numFmtId="0" fontId="44" fillId="0" borderId="11" xfId="0" applyFont="1" applyBorder="1" applyAlignment="1" applyProtection="1">
      <alignment horizontal="center" vertical="top"/>
      <protection locked="0"/>
    </xf>
    <xf numFmtId="0" fontId="0" fillId="0" borderId="0" xfId="0" applyAlignment="1" applyProtection="1">
      <alignment/>
      <protection locked="0"/>
    </xf>
    <xf numFmtId="0" fontId="42" fillId="3" borderId="12" xfId="0" applyFont="1" applyFill="1" applyBorder="1" applyAlignment="1" applyProtection="1">
      <alignment/>
      <protection/>
    </xf>
    <xf numFmtId="9" fontId="42" fillId="3" borderId="0" xfId="57" applyFont="1" applyFill="1" applyBorder="1" applyAlignment="1" applyProtection="1">
      <alignment horizontal="center"/>
      <protection/>
    </xf>
    <xf numFmtId="9" fontId="45" fillId="3" borderId="0" xfId="57" applyFont="1" applyFill="1" applyBorder="1" applyAlignment="1" applyProtection="1">
      <alignment horizontal="center"/>
      <protection/>
    </xf>
    <xf numFmtId="9" fontId="45" fillId="3" borderId="10" xfId="57" applyFont="1" applyFill="1" applyBorder="1" applyAlignment="1" applyProtection="1">
      <alignment horizontal="center"/>
      <protection/>
    </xf>
    <xf numFmtId="0" fontId="42" fillId="3" borderId="0" xfId="0" applyFont="1" applyFill="1" applyBorder="1" applyAlignment="1" applyProtection="1">
      <alignment horizontal="center"/>
      <protection/>
    </xf>
    <xf numFmtId="165" fontId="46" fillId="0" borderId="0" xfId="0" applyNumberFormat="1" applyFont="1" applyBorder="1" applyAlignment="1" applyProtection="1">
      <alignment/>
      <protection/>
    </xf>
    <xf numFmtId="165" fontId="46" fillId="0" borderId="10" xfId="0" applyNumberFormat="1" applyFont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/>
    </xf>
    <xf numFmtId="0" fontId="42" fillId="3" borderId="13" xfId="0" applyFont="1" applyFill="1" applyBorder="1" applyAlignment="1" applyProtection="1">
      <alignment/>
      <protection/>
    </xf>
    <xf numFmtId="0" fontId="0" fillId="3" borderId="14" xfId="0" applyFill="1" applyBorder="1" applyAlignment="1" applyProtection="1">
      <alignment/>
      <protection/>
    </xf>
    <xf numFmtId="165" fontId="42" fillId="0" borderId="14" xfId="44" applyNumberFormat="1" applyFont="1" applyBorder="1" applyAlignment="1" applyProtection="1">
      <alignment/>
      <protection/>
    </xf>
    <xf numFmtId="165" fontId="42" fillId="0" borderId="15" xfId="44" applyNumberFormat="1" applyFont="1" applyBorder="1" applyAlignment="1" applyProtection="1">
      <alignment/>
      <protection/>
    </xf>
    <xf numFmtId="10" fontId="45" fillId="0" borderId="0" xfId="57" applyNumberFormat="1" applyFont="1" applyBorder="1" applyAlignment="1" applyProtection="1">
      <alignment/>
      <protection/>
    </xf>
    <xf numFmtId="6" fontId="42" fillId="0" borderId="0" xfId="0" applyNumberFormat="1" applyFont="1" applyBorder="1" applyAlignment="1" applyProtection="1">
      <alignment/>
      <protection/>
    </xf>
    <xf numFmtId="6" fontId="42" fillId="0" borderId="10" xfId="0" applyNumberFormat="1" applyFont="1" applyBorder="1" applyAlignment="1" applyProtection="1">
      <alignment/>
      <protection/>
    </xf>
    <xf numFmtId="10" fontId="45" fillId="3" borderId="0" xfId="0" applyNumberFormat="1" applyFont="1" applyFill="1" applyBorder="1" applyAlignment="1" applyProtection="1">
      <alignment/>
      <protection/>
    </xf>
    <xf numFmtId="6" fontId="42" fillId="3" borderId="0" xfId="0" applyNumberFormat="1" applyFont="1" applyFill="1" applyBorder="1" applyAlignment="1" applyProtection="1">
      <alignment/>
      <protection/>
    </xf>
    <xf numFmtId="6" fontId="42" fillId="3" borderId="10" xfId="0" applyNumberFormat="1" applyFont="1" applyFill="1" applyBorder="1" applyAlignment="1" applyProtection="1">
      <alignment/>
      <protection/>
    </xf>
    <xf numFmtId="10" fontId="45" fillId="0" borderId="0" xfId="0" applyNumberFormat="1" applyFont="1" applyBorder="1" applyAlignment="1" applyProtection="1">
      <alignment/>
      <protection/>
    </xf>
    <xf numFmtId="10" fontId="45" fillId="33" borderId="0" xfId="0" applyNumberFormat="1" applyFont="1" applyFill="1" applyBorder="1" applyAlignment="1" applyProtection="1">
      <alignment/>
      <protection/>
    </xf>
    <xf numFmtId="6" fontId="42" fillId="33" borderId="0" xfId="0" applyNumberFormat="1" applyFont="1" applyFill="1" applyBorder="1" applyAlignment="1" applyProtection="1">
      <alignment/>
      <protection/>
    </xf>
    <xf numFmtId="10" fontId="45" fillId="3" borderId="16" xfId="0" applyNumberFormat="1" applyFont="1" applyFill="1" applyBorder="1" applyAlignment="1" applyProtection="1">
      <alignment/>
      <protection/>
    </xf>
    <xf numFmtId="6" fontId="42" fillId="3" borderId="16" xfId="0" applyNumberFormat="1" applyFont="1" applyFill="1" applyBorder="1" applyAlignment="1" applyProtection="1">
      <alignment/>
      <protection/>
    </xf>
    <xf numFmtId="6" fontId="42" fillId="3" borderId="11" xfId="0" applyNumberFormat="1" applyFont="1" applyFill="1" applyBorder="1" applyAlignment="1" applyProtection="1">
      <alignment/>
      <protection/>
    </xf>
    <xf numFmtId="0" fontId="0" fillId="9" borderId="0" xfId="0" applyFill="1" applyAlignment="1" applyProtection="1">
      <alignment/>
      <protection/>
    </xf>
    <xf numFmtId="0" fontId="42" fillId="0" borderId="12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8" fontId="45" fillId="0" borderId="17" xfId="0" applyNumberFormat="1" applyFont="1" applyBorder="1" applyAlignment="1" applyProtection="1">
      <alignment/>
      <protection/>
    </xf>
    <xf numFmtId="0" fontId="45" fillId="0" borderId="10" xfId="0" applyFont="1" applyBorder="1" applyAlignment="1" applyProtection="1">
      <alignment/>
      <protection/>
    </xf>
    <xf numFmtId="6" fontId="45" fillId="0" borderId="17" xfId="0" applyNumberFormat="1" applyFont="1" applyBorder="1" applyAlignment="1" applyProtection="1">
      <alignment/>
      <protection/>
    </xf>
    <xf numFmtId="0" fontId="0" fillId="9" borderId="0" xfId="0" applyFill="1" applyAlignment="1" applyProtection="1">
      <alignment horizontal="center" vertical="top" wrapText="1"/>
      <protection/>
    </xf>
    <xf numFmtId="165" fontId="45" fillId="0" borderId="17" xfId="44" applyNumberFormat="1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65" fontId="42" fillId="34" borderId="10" xfId="44" applyNumberFormat="1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9" fontId="42" fillId="34" borderId="10" xfId="57" applyFont="1" applyFill="1" applyBorder="1" applyAlignment="1" applyProtection="1">
      <alignment/>
      <protection locked="0"/>
    </xf>
    <xf numFmtId="10" fontId="42" fillId="34" borderId="10" xfId="57" applyNumberFormat="1" applyFont="1" applyFill="1" applyBorder="1" applyAlignment="1" applyProtection="1">
      <alignment/>
      <protection locked="0"/>
    </xf>
    <xf numFmtId="0" fontId="42" fillId="34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5" fillId="0" borderId="0" xfId="0" applyFont="1" applyAlignment="1" applyProtection="1">
      <alignment/>
      <protection/>
    </xf>
    <xf numFmtId="164" fontId="45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vertical="top"/>
      <protection/>
    </xf>
    <xf numFmtId="0" fontId="45" fillId="34" borderId="0" xfId="0" applyFont="1" applyFill="1" applyBorder="1" applyAlignment="1" applyProtection="1">
      <alignment/>
      <protection locked="0"/>
    </xf>
    <xf numFmtId="0" fontId="45" fillId="34" borderId="16" xfId="0" applyFont="1" applyFill="1" applyBorder="1" applyAlignment="1" applyProtection="1">
      <alignment/>
      <protection locked="0"/>
    </xf>
    <xf numFmtId="0" fontId="47" fillId="3" borderId="19" xfId="0" applyFont="1" applyFill="1" applyBorder="1" applyAlignment="1" applyProtection="1">
      <alignment vertical="center" textRotation="255"/>
      <protection/>
    </xf>
    <xf numFmtId="0" fontId="47" fillId="3" borderId="12" xfId="0" applyFont="1" applyFill="1" applyBorder="1" applyAlignment="1" applyProtection="1">
      <alignment vertical="center" textRotation="255"/>
      <protection/>
    </xf>
    <xf numFmtId="0" fontId="47" fillId="3" borderId="18" xfId="0" applyFont="1" applyFill="1" applyBorder="1" applyAlignment="1" applyProtection="1">
      <alignment vertical="center" textRotation="255"/>
      <protection/>
    </xf>
    <xf numFmtId="0" fontId="48" fillId="0" borderId="0" xfId="0" applyFont="1" applyAlignment="1" applyProtection="1">
      <alignment horizontal="center"/>
      <protection/>
    </xf>
    <xf numFmtId="0" fontId="49" fillId="0" borderId="20" xfId="0" applyFont="1" applyBorder="1" applyAlignment="1" applyProtection="1">
      <alignment horizontal="center" vertical="top" wrapText="1"/>
      <protection/>
    </xf>
    <xf numFmtId="0" fontId="50" fillId="0" borderId="0" xfId="0" applyFont="1" applyBorder="1" applyAlignment="1" applyProtection="1">
      <alignment horizontal="center" vertical="top" wrapText="1"/>
      <protection/>
    </xf>
    <xf numFmtId="0" fontId="50" fillId="0" borderId="21" xfId="0" applyFont="1" applyBorder="1" applyAlignment="1" applyProtection="1">
      <alignment horizontal="center" vertical="top" wrapText="1"/>
      <protection/>
    </xf>
    <xf numFmtId="0" fontId="51" fillId="0" borderId="22" xfId="0" applyFont="1" applyBorder="1" applyAlignment="1" applyProtection="1">
      <alignment horizontal="center"/>
      <protection/>
    </xf>
    <xf numFmtId="0" fontId="51" fillId="0" borderId="23" xfId="0" applyFont="1" applyBorder="1" applyAlignment="1" applyProtection="1">
      <alignment horizontal="center"/>
      <protection/>
    </xf>
    <xf numFmtId="0" fontId="51" fillId="0" borderId="24" xfId="0" applyFont="1" applyBorder="1" applyAlignment="1" applyProtection="1">
      <alignment horizontal="center"/>
      <protection/>
    </xf>
    <xf numFmtId="0" fontId="42" fillId="0" borderId="12" xfId="0" applyFont="1" applyBorder="1" applyAlignment="1" applyProtection="1">
      <alignment horizontal="center"/>
      <protection/>
    </xf>
    <xf numFmtId="0" fontId="42" fillId="0" borderId="0" xfId="0" applyFont="1" applyBorder="1" applyAlignment="1" applyProtection="1">
      <alignment horizontal="center"/>
      <protection/>
    </xf>
    <xf numFmtId="0" fontId="42" fillId="0" borderId="10" xfId="0" applyFont="1" applyBorder="1" applyAlignment="1" applyProtection="1">
      <alignment horizontal="center"/>
      <protection/>
    </xf>
    <xf numFmtId="0" fontId="52" fillId="0" borderId="22" xfId="0" applyFont="1" applyBorder="1" applyAlignment="1" applyProtection="1">
      <alignment horizontal="center" vertical="top" wrapText="1"/>
      <protection/>
    </xf>
    <xf numFmtId="0" fontId="52" fillId="0" borderId="23" xfId="0" applyFont="1" applyBorder="1" applyAlignment="1" applyProtection="1">
      <alignment horizontal="center" vertical="top" wrapText="1"/>
      <protection/>
    </xf>
    <xf numFmtId="0" fontId="52" fillId="0" borderId="12" xfId="0" applyFont="1" applyBorder="1" applyAlignment="1" applyProtection="1">
      <alignment horizontal="center" vertical="top" wrapText="1"/>
      <protection/>
    </xf>
    <xf numFmtId="0" fontId="52" fillId="0" borderId="0" xfId="0" applyFont="1" applyBorder="1" applyAlignment="1" applyProtection="1">
      <alignment horizontal="center" vertical="top" wrapText="1"/>
      <protection/>
    </xf>
    <xf numFmtId="0" fontId="52" fillId="0" borderId="18" xfId="0" applyFont="1" applyBorder="1" applyAlignment="1" applyProtection="1">
      <alignment horizontal="center" vertical="top" wrapText="1"/>
      <protection/>
    </xf>
    <xf numFmtId="0" fontId="52" fillId="0" borderId="16" xfId="0" applyFont="1" applyBorder="1" applyAlignment="1" applyProtection="1">
      <alignment horizontal="center" vertical="top" wrapText="1"/>
      <protection/>
    </xf>
    <xf numFmtId="0" fontId="45" fillId="9" borderId="22" xfId="0" applyFont="1" applyFill="1" applyBorder="1" applyAlignment="1" applyProtection="1">
      <alignment horizontal="center"/>
      <protection/>
    </xf>
    <xf numFmtId="0" fontId="45" fillId="9" borderId="23" xfId="0" applyFont="1" applyFill="1" applyBorder="1" applyAlignment="1" applyProtection="1">
      <alignment horizontal="center"/>
      <protection/>
    </xf>
    <xf numFmtId="0" fontId="45" fillId="9" borderId="24" xfId="0" applyFont="1" applyFill="1" applyBorder="1" applyAlignment="1" applyProtection="1">
      <alignment horizontal="center"/>
      <protection/>
    </xf>
    <xf numFmtId="0" fontId="53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9.8515625" style="46" bestFit="1" customWidth="1"/>
    <col min="2" max="2" width="7.140625" style="46" customWidth="1"/>
    <col min="3" max="3" width="10.7109375" style="46" customWidth="1"/>
    <col min="4" max="4" width="11.8515625" style="46" customWidth="1"/>
    <col min="5" max="12" width="10.7109375" style="46" customWidth="1"/>
    <col min="13" max="16384" width="9.140625" style="46" customWidth="1"/>
  </cols>
  <sheetData>
    <row r="1" spans="1:13" ht="36">
      <c r="A1" s="56" t="s">
        <v>15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3"/>
    </row>
    <row r="2" spans="1:12" ht="15.75">
      <c r="A2" s="75" t="s">
        <v>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5.75" thickBot="1">
      <c r="A3" s="47" t="s">
        <v>0</v>
      </c>
      <c r="C3" s="51" t="s">
        <v>27</v>
      </c>
      <c r="D3" s="51"/>
      <c r="E3" s="52"/>
      <c r="F3" s="52"/>
      <c r="G3" s="52"/>
      <c r="H3" s="52"/>
      <c r="L3" s="48">
        <f ca="1">NOW()</f>
        <v>39879.676080324076</v>
      </c>
    </row>
    <row r="4" spans="1:12" ht="15.75" thickBot="1">
      <c r="A4" s="72" t="s">
        <v>25</v>
      </c>
      <c r="B4" s="73"/>
      <c r="C4" s="73"/>
      <c r="D4" s="74"/>
      <c r="E4" s="30"/>
      <c r="F4" s="30"/>
      <c r="G4" s="30"/>
      <c r="H4" s="30"/>
      <c r="I4" s="72" t="s">
        <v>24</v>
      </c>
      <c r="J4" s="73"/>
      <c r="K4" s="73"/>
      <c r="L4" s="74"/>
    </row>
    <row r="5" spans="1:12" ht="15.75" customHeight="1" thickBot="1">
      <c r="A5" s="31" t="s">
        <v>1</v>
      </c>
      <c r="B5" s="32"/>
      <c r="C5" s="32"/>
      <c r="D5" s="41">
        <v>300000</v>
      </c>
      <c r="E5" s="57" t="s">
        <v>19</v>
      </c>
      <c r="F5" s="57"/>
      <c r="G5" s="57"/>
      <c r="H5" s="57"/>
      <c r="I5" s="31" t="s">
        <v>5</v>
      </c>
      <c r="J5" s="32"/>
      <c r="K5" s="32"/>
      <c r="L5" s="33">
        <f>-PMT($D$9/12,$D$11*12,$D$5*(1-$D$7),0,0)</f>
        <v>1490.949995783111</v>
      </c>
    </row>
    <row r="6" spans="1:12" ht="15.75" thickBot="1">
      <c r="A6" s="31"/>
      <c r="B6" s="32"/>
      <c r="C6" s="32"/>
      <c r="D6" s="42"/>
      <c r="E6" s="58" t="s">
        <v>20</v>
      </c>
      <c r="F6" s="58"/>
      <c r="G6" s="58"/>
      <c r="H6" s="58"/>
      <c r="I6" s="31"/>
      <c r="J6" s="32"/>
      <c r="K6" s="32"/>
      <c r="L6" s="34"/>
    </row>
    <row r="7" spans="1:12" ht="15.75" thickBot="1">
      <c r="A7" s="31" t="s">
        <v>2</v>
      </c>
      <c r="B7" s="32"/>
      <c r="C7" s="32"/>
      <c r="D7" s="43">
        <v>0.1</v>
      </c>
      <c r="E7" s="59"/>
      <c r="F7" s="59"/>
      <c r="G7" s="59"/>
      <c r="H7" s="59"/>
      <c r="I7" s="31" t="s">
        <v>6</v>
      </c>
      <c r="J7" s="32"/>
      <c r="K7" s="32"/>
      <c r="L7" s="35">
        <f>84*$L$5</f>
        <v>125239.79964578133</v>
      </c>
    </row>
    <row r="8" spans="1:12" ht="15.75" thickBot="1">
      <c r="A8" s="31"/>
      <c r="B8" s="32"/>
      <c r="C8" s="32"/>
      <c r="D8" s="1" t="s">
        <v>9</v>
      </c>
      <c r="E8" s="36"/>
      <c r="F8" s="36"/>
      <c r="G8" s="36"/>
      <c r="H8" s="36"/>
      <c r="I8" s="31"/>
      <c r="J8" s="32"/>
      <c r="K8" s="32"/>
      <c r="L8" s="34"/>
    </row>
    <row r="9" spans="1:12" ht="15.75" thickBot="1">
      <c r="A9" s="31" t="s">
        <v>3</v>
      </c>
      <c r="B9" s="32"/>
      <c r="C9" s="32"/>
      <c r="D9" s="44">
        <v>0.0525</v>
      </c>
      <c r="E9" s="66" t="s">
        <v>23</v>
      </c>
      <c r="F9" s="67"/>
      <c r="G9" s="67"/>
      <c r="H9" s="67"/>
      <c r="I9" s="31" t="s">
        <v>7</v>
      </c>
      <c r="J9" s="32"/>
      <c r="K9" s="32"/>
      <c r="L9" s="37">
        <f>$D$7*$D$5</f>
        <v>30000</v>
      </c>
    </row>
    <row r="10" spans="1:12" ht="15.75" thickBot="1">
      <c r="A10" s="31"/>
      <c r="B10" s="32"/>
      <c r="C10" s="32"/>
      <c r="D10" s="1" t="s">
        <v>9</v>
      </c>
      <c r="E10" s="68"/>
      <c r="F10" s="69"/>
      <c r="G10" s="69"/>
      <c r="H10" s="69"/>
      <c r="I10" s="31"/>
      <c r="J10" s="32"/>
      <c r="K10" s="32"/>
      <c r="L10" s="34"/>
    </row>
    <row r="11" spans="1:13" ht="15.75" thickBot="1">
      <c r="A11" s="31" t="s">
        <v>4</v>
      </c>
      <c r="B11" s="32"/>
      <c r="C11" s="32"/>
      <c r="D11" s="45">
        <v>30</v>
      </c>
      <c r="E11" s="68"/>
      <c r="F11" s="69"/>
      <c r="G11" s="69"/>
      <c r="H11" s="69"/>
      <c r="I11" s="31" t="s">
        <v>8</v>
      </c>
      <c r="J11" s="32"/>
      <c r="K11" s="32"/>
      <c r="L11" s="35">
        <f>SUM(L7:L9)</f>
        <v>155239.79964578134</v>
      </c>
      <c r="M11" s="49"/>
    </row>
    <row r="12" spans="1:12" ht="15.75" thickBot="1">
      <c r="A12" s="38"/>
      <c r="B12" s="39"/>
      <c r="C12" s="39"/>
      <c r="D12" s="2" t="s">
        <v>10</v>
      </c>
      <c r="E12" s="70"/>
      <c r="F12" s="71"/>
      <c r="G12" s="71"/>
      <c r="H12" s="71"/>
      <c r="I12" s="38"/>
      <c r="J12" s="39"/>
      <c r="K12" s="39"/>
      <c r="L12" s="40"/>
    </row>
    <row r="13" spans="1:12" ht="18.75">
      <c r="A13" s="60" t="s">
        <v>22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2"/>
    </row>
    <row r="14" spans="1:12" ht="15">
      <c r="A14" s="63" t="s">
        <v>21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5"/>
    </row>
    <row r="15" spans="1:12" ht="15">
      <c r="A15" s="4" t="s">
        <v>11</v>
      </c>
      <c r="B15" s="5" t="s">
        <v>13</v>
      </c>
      <c r="C15" s="6">
        <v>-0.02</v>
      </c>
      <c r="D15" s="6">
        <v>-0.04</v>
      </c>
      <c r="E15" s="6">
        <v>-0.06</v>
      </c>
      <c r="F15" s="6">
        <v>-0.08</v>
      </c>
      <c r="G15" s="6">
        <v>-0.1</v>
      </c>
      <c r="H15" s="6">
        <v>-0.12</v>
      </c>
      <c r="I15" s="6">
        <v>-0.14</v>
      </c>
      <c r="J15" s="6">
        <v>-0.16</v>
      </c>
      <c r="K15" s="6">
        <v>-0.18</v>
      </c>
      <c r="L15" s="7">
        <v>-0.2</v>
      </c>
    </row>
    <row r="16" spans="1:12" ht="15">
      <c r="A16" s="4" t="s">
        <v>12</v>
      </c>
      <c r="B16" s="8" t="s">
        <v>14</v>
      </c>
      <c r="C16" s="9">
        <f>C15*$D$5</f>
        <v>-6000</v>
      </c>
      <c r="D16" s="9">
        <f aca="true" t="shared" si="0" ref="D16:L16">D15*$D$5</f>
        <v>-12000</v>
      </c>
      <c r="E16" s="9">
        <f t="shared" si="0"/>
        <v>-18000</v>
      </c>
      <c r="F16" s="9">
        <f t="shared" si="0"/>
        <v>-24000</v>
      </c>
      <c r="G16" s="9">
        <f t="shared" si="0"/>
        <v>-30000</v>
      </c>
      <c r="H16" s="9">
        <f t="shared" si="0"/>
        <v>-36000</v>
      </c>
      <c r="I16" s="9">
        <f t="shared" si="0"/>
        <v>-42000.00000000001</v>
      </c>
      <c r="J16" s="9">
        <f t="shared" si="0"/>
        <v>-48000</v>
      </c>
      <c r="K16" s="9">
        <f t="shared" si="0"/>
        <v>-54000</v>
      </c>
      <c r="L16" s="10">
        <f t="shared" si="0"/>
        <v>-60000</v>
      </c>
    </row>
    <row r="17" spans="1:12" ht="15">
      <c r="A17" s="4" t="s">
        <v>16</v>
      </c>
      <c r="B17" s="11"/>
      <c r="C17" s="12">
        <f>$D$5+C16</f>
        <v>294000</v>
      </c>
      <c r="D17" s="12">
        <f aca="true" t="shared" si="1" ref="D17:L17">$D$5+D16</f>
        <v>288000</v>
      </c>
      <c r="E17" s="12">
        <f t="shared" si="1"/>
        <v>282000</v>
      </c>
      <c r="F17" s="12">
        <f t="shared" si="1"/>
        <v>276000</v>
      </c>
      <c r="G17" s="12">
        <f t="shared" si="1"/>
        <v>270000</v>
      </c>
      <c r="H17" s="12">
        <f t="shared" si="1"/>
        <v>264000</v>
      </c>
      <c r="I17" s="12">
        <f t="shared" si="1"/>
        <v>258000</v>
      </c>
      <c r="J17" s="12">
        <f t="shared" si="1"/>
        <v>252000</v>
      </c>
      <c r="K17" s="12">
        <f t="shared" si="1"/>
        <v>246000</v>
      </c>
      <c r="L17" s="13">
        <f t="shared" si="1"/>
        <v>240000</v>
      </c>
    </row>
    <row r="18" spans="1:13" ht="15.75" thickBot="1">
      <c r="A18" s="14" t="s">
        <v>17</v>
      </c>
      <c r="B18" s="15"/>
      <c r="C18" s="16">
        <f>C17*(1-$D$7)</f>
        <v>264600</v>
      </c>
      <c r="D18" s="16">
        <f aca="true" t="shared" si="2" ref="D18:L18">D17*(1-$D$7)</f>
        <v>259200</v>
      </c>
      <c r="E18" s="16">
        <f t="shared" si="2"/>
        <v>253800</v>
      </c>
      <c r="F18" s="16">
        <f>F17*(1-$D$7)</f>
        <v>248400</v>
      </c>
      <c r="G18" s="16">
        <f t="shared" si="2"/>
        <v>243000</v>
      </c>
      <c r="H18" s="16">
        <f t="shared" si="2"/>
        <v>237600</v>
      </c>
      <c r="I18" s="16">
        <f t="shared" si="2"/>
        <v>232200</v>
      </c>
      <c r="J18" s="16">
        <f t="shared" si="2"/>
        <v>226800</v>
      </c>
      <c r="K18" s="16">
        <f t="shared" si="2"/>
        <v>221400</v>
      </c>
      <c r="L18" s="17">
        <f t="shared" si="2"/>
        <v>216000</v>
      </c>
      <c r="M18" s="32"/>
    </row>
    <row r="19" spans="1:12" ht="15.75" thickTop="1">
      <c r="A19" s="53" t="s">
        <v>18</v>
      </c>
      <c r="B19" s="18">
        <f>$D$9+0.0025</f>
        <v>0.055</v>
      </c>
      <c r="C19" s="19">
        <f aca="true" t="shared" si="3" ref="C19:C38">(-84*PMT(B19/12,$D$11*12,$C$18,0,0)+($D$7*$C$17))-$L$11</f>
        <v>359.2549496088177</v>
      </c>
      <c r="D19" s="19">
        <f aca="true" t="shared" si="4" ref="D19:L28">(-84*PMT($B19/12,$D$11*12,D$18,0,0)+($D$7*D$17))-$L$11</f>
        <v>-2816.235960501188</v>
      </c>
      <c r="E19" s="19">
        <f t="shared" si="4"/>
        <v>-5991.726870611194</v>
      </c>
      <c r="F19" s="19">
        <f t="shared" si="4"/>
        <v>-9167.2177807212</v>
      </c>
      <c r="G19" s="19">
        <f t="shared" si="4"/>
        <v>-12342.708690831205</v>
      </c>
      <c r="H19" s="19">
        <f t="shared" si="4"/>
        <v>-15518.19960094121</v>
      </c>
      <c r="I19" s="19">
        <f t="shared" si="4"/>
        <v>-18693.690511051216</v>
      </c>
      <c r="J19" s="19">
        <f t="shared" si="4"/>
        <v>-21869.18142116122</v>
      </c>
      <c r="K19" s="19">
        <f t="shared" si="4"/>
        <v>-25044.672331271227</v>
      </c>
      <c r="L19" s="20">
        <f t="shared" si="4"/>
        <v>-28220.16324138122</v>
      </c>
    </row>
    <row r="20" spans="1:12" ht="15">
      <c r="A20" s="54"/>
      <c r="B20" s="21">
        <f>B19+0.0025</f>
        <v>0.0575</v>
      </c>
      <c r="C20" s="22">
        <f t="shared" si="3"/>
        <v>3867.4377187882783</v>
      </c>
      <c r="D20" s="22">
        <f t="shared" si="4"/>
        <v>620.3512419603358</v>
      </c>
      <c r="E20" s="22">
        <f t="shared" si="4"/>
        <v>-2626.735234867636</v>
      </c>
      <c r="F20" s="22">
        <f t="shared" si="4"/>
        <v>-5873.821711695578</v>
      </c>
      <c r="G20" s="22">
        <f t="shared" si="4"/>
        <v>-9120.90818852355</v>
      </c>
      <c r="H20" s="22">
        <f t="shared" si="4"/>
        <v>-12367.994665351463</v>
      </c>
      <c r="I20" s="22">
        <f t="shared" si="4"/>
        <v>-15615.081142179435</v>
      </c>
      <c r="J20" s="22">
        <f t="shared" si="4"/>
        <v>-18862.167619007407</v>
      </c>
      <c r="K20" s="22">
        <f t="shared" si="4"/>
        <v>-22109.25409583532</v>
      </c>
      <c r="L20" s="23">
        <f t="shared" si="4"/>
        <v>-25356.340572663292</v>
      </c>
    </row>
    <row r="21" spans="1:12" ht="15">
      <c r="A21" s="54"/>
      <c r="B21" s="24">
        <f aca="true" t="shared" si="5" ref="B21:B38">B20+0.0025</f>
        <v>0.060000000000000005</v>
      </c>
      <c r="C21" s="19">
        <f t="shared" si="3"/>
        <v>7418.698276771465</v>
      </c>
      <c r="D21" s="19">
        <f t="shared" si="4"/>
        <v>4099.13709467859</v>
      </c>
      <c r="E21" s="19">
        <f t="shared" si="4"/>
        <v>779.5759125856566</v>
      </c>
      <c r="F21" s="19">
        <f t="shared" si="4"/>
        <v>-2539.985269507277</v>
      </c>
      <c r="G21" s="19">
        <f t="shared" si="4"/>
        <v>-5859.546451600181</v>
      </c>
      <c r="H21" s="19">
        <f t="shared" si="4"/>
        <v>-9179.107633693086</v>
      </c>
      <c r="I21" s="19">
        <f t="shared" si="4"/>
        <v>-12498.668815786019</v>
      </c>
      <c r="J21" s="19">
        <f t="shared" si="4"/>
        <v>-15818.229997878952</v>
      </c>
      <c r="K21" s="19">
        <f t="shared" si="4"/>
        <v>-19137.791179971828</v>
      </c>
      <c r="L21" s="20">
        <f t="shared" si="4"/>
        <v>-22457.35236206476</v>
      </c>
    </row>
    <row r="22" spans="1:12" ht="15">
      <c r="A22" s="54"/>
      <c r="B22" s="21">
        <f t="shared" si="5"/>
        <v>0.0625</v>
      </c>
      <c r="C22" s="22">
        <f t="shared" si="3"/>
        <v>11011.968189790583</v>
      </c>
      <c r="D22" s="22">
        <f t="shared" si="4"/>
        <v>7619.074968656467</v>
      </c>
      <c r="E22" s="22">
        <f t="shared" si="4"/>
        <v>4226.181747522351</v>
      </c>
      <c r="F22" s="22">
        <f t="shared" si="4"/>
        <v>833.2885263882345</v>
      </c>
      <c r="G22" s="22">
        <f t="shared" si="4"/>
        <v>-2559.604694745911</v>
      </c>
      <c r="H22" s="22">
        <f t="shared" si="4"/>
        <v>-5952.497915879998</v>
      </c>
      <c r="I22" s="22">
        <f t="shared" si="4"/>
        <v>-9345.391137014143</v>
      </c>
      <c r="J22" s="22">
        <f t="shared" si="4"/>
        <v>-12738.284358148288</v>
      </c>
      <c r="K22" s="22">
        <f t="shared" si="4"/>
        <v>-16131.177579282376</v>
      </c>
      <c r="L22" s="23">
        <f t="shared" si="4"/>
        <v>-19524.07080041652</v>
      </c>
    </row>
    <row r="23" spans="1:12" ht="15">
      <c r="A23" s="54"/>
      <c r="B23" s="24">
        <f t="shared" si="5"/>
        <v>0.065</v>
      </c>
      <c r="C23" s="19">
        <f t="shared" si="3"/>
        <v>14646.167527859274</v>
      </c>
      <c r="D23" s="19">
        <f t="shared" si="4"/>
        <v>11179.106973295158</v>
      </c>
      <c r="E23" s="19">
        <f t="shared" si="4"/>
        <v>7712.046418731101</v>
      </c>
      <c r="F23" s="19">
        <f t="shared" si="4"/>
        <v>4244.985864166985</v>
      </c>
      <c r="G23" s="19">
        <f t="shared" si="4"/>
        <v>777.9253096028988</v>
      </c>
      <c r="H23" s="19">
        <f t="shared" si="4"/>
        <v>-2689.1352449611877</v>
      </c>
      <c r="I23" s="19">
        <f t="shared" si="4"/>
        <v>-6156.195799525303</v>
      </c>
      <c r="J23" s="19">
        <f t="shared" si="4"/>
        <v>-9623.25635408939</v>
      </c>
      <c r="K23" s="19">
        <f t="shared" si="4"/>
        <v>-13090.316908653476</v>
      </c>
      <c r="L23" s="20">
        <f t="shared" si="4"/>
        <v>-16557.377463217592</v>
      </c>
    </row>
    <row r="24" spans="1:12" ht="15">
      <c r="A24" s="54"/>
      <c r="B24" s="21">
        <f t="shared" si="5"/>
        <v>0.0675</v>
      </c>
      <c r="C24" s="22">
        <f t="shared" si="3"/>
        <v>18320.20768985618</v>
      </c>
      <c r="D24" s="22">
        <f t="shared" si="4"/>
        <v>14778.166723822738</v>
      </c>
      <c r="E24" s="22">
        <f t="shared" si="4"/>
        <v>11236.125757789327</v>
      </c>
      <c r="F24" s="22">
        <f t="shared" si="4"/>
        <v>7694.084791755915</v>
      </c>
      <c r="G24" s="22">
        <f t="shared" si="4"/>
        <v>4152.043825722503</v>
      </c>
      <c r="H24" s="22">
        <f t="shared" si="4"/>
        <v>610.0028596890625</v>
      </c>
      <c r="I24" s="22">
        <f t="shared" si="4"/>
        <v>-2932.038106344349</v>
      </c>
      <c r="J24" s="22">
        <f t="shared" si="4"/>
        <v>-6474.079072377761</v>
      </c>
      <c r="K24" s="22">
        <f t="shared" si="4"/>
        <v>-10016.120038411173</v>
      </c>
      <c r="L24" s="23">
        <f t="shared" si="4"/>
        <v>-13558.161004444584</v>
      </c>
    </row>
    <row r="25" spans="1:12" ht="15">
      <c r="A25" s="54"/>
      <c r="B25" s="25">
        <f t="shared" si="5"/>
        <v>0.07</v>
      </c>
      <c r="C25" s="26">
        <f t="shared" si="3"/>
        <v>22032.994142724492</v>
      </c>
      <c r="D25" s="26">
        <f t="shared" si="4"/>
        <v>18415.18202459172</v>
      </c>
      <c r="E25" s="26">
        <f t="shared" si="4"/>
        <v>14797.369906458945</v>
      </c>
      <c r="F25" s="26">
        <f t="shared" si="4"/>
        <v>11179.557788326172</v>
      </c>
      <c r="G25" s="26">
        <f t="shared" si="4"/>
        <v>7561.745670193399</v>
      </c>
      <c r="H25" s="26">
        <f t="shared" si="4"/>
        <v>3943.9335520606255</v>
      </c>
      <c r="I25" s="26">
        <f t="shared" si="4"/>
        <v>326.1214339278813</v>
      </c>
      <c r="J25" s="26">
        <f t="shared" si="4"/>
        <v>-3291.690684204921</v>
      </c>
      <c r="K25" s="19">
        <f t="shared" si="4"/>
        <v>-6909.502802337694</v>
      </c>
      <c r="L25" s="20">
        <f t="shared" si="4"/>
        <v>-10527.314920470468</v>
      </c>
    </row>
    <row r="26" spans="1:12" ht="15">
      <c r="A26" s="54"/>
      <c r="B26" s="21">
        <f t="shared" si="5"/>
        <v>0.07250000000000001</v>
      </c>
      <c r="C26" s="22">
        <f t="shared" si="3"/>
        <v>25783.429064628057</v>
      </c>
      <c r="D26" s="22">
        <f t="shared" si="4"/>
        <v>22089.077458293177</v>
      </c>
      <c r="E26" s="22">
        <f t="shared" si="4"/>
        <v>18394.72585195827</v>
      </c>
      <c r="F26" s="22">
        <f t="shared" si="4"/>
        <v>14700.374245623389</v>
      </c>
      <c r="G26" s="22">
        <f t="shared" si="4"/>
        <v>11006.022639288509</v>
      </c>
      <c r="H26" s="22">
        <f t="shared" si="4"/>
        <v>7311.671032953629</v>
      </c>
      <c r="I26" s="22">
        <f t="shared" si="4"/>
        <v>3617.3194266187493</v>
      </c>
      <c r="J26" s="22">
        <f t="shared" si="4"/>
        <v>-77.03217971613049</v>
      </c>
      <c r="K26" s="22">
        <f t="shared" si="4"/>
        <v>-3771.3837860510102</v>
      </c>
      <c r="L26" s="23">
        <f t="shared" si="4"/>
        <v>-7465.735392385919</v>
      </c>
    </row>
    <row r="27" spans="1:12" ht="15">
      <c r="A27" s="54"/>
      <c r="B27" s="24">
        <f t="shared" si="5"/>
        <v>0.07500000000000001</v>
      </c>
      <c r="C27" s="19">
        <f t="shared" si="3"/>
        <v>29570.41388319322</v>
      </c>
      <c r="D27" s="19">
        <f t="shared" si="4"/>
        <v>25798.776872397837</v>
      </c>
      <c r="E27" s="19">
        <f t="shared" si="4"/>
        <v>22027.139861602453</v>
      </c>
      <c r="F27" s="19">
        <f t="shared" si="4"/>
        <v>18255.50285080704</v>
      </c>
      <c r="G27" s="19">
        <f t="shared" si="4"/>
        <v>14483.865840011626</v>
      </c>
      <c r="H27" s="19">
        <f t="shared" si="4"/>
        <v>10712.228829216241</v>
      </c>
      <c r="I27" s="19">
        <f t="shared" si="4"/>
        <v>6940.591818420857</v>
      </c>
      <c r="J27" s="19">
        <f t="shared" si="4"/>
        <v>3168.954807625443</v>
      </c>
      <c r="K27" s="19">
        <f t="shared" si="4"/>
        <v>-602.6822031699703</v>
      </c>
      <c r="L27" s="20">
        <f t="shared" si="4"/>
        <v>-4374.319213965355</v>
      </c>
    </row>
    <row r="28" spans="1:12" ht="15">
      <c r="A28" s="54"/>
      <c r="B28" s="21">
        <f t="shared" si="5"/>
        <v>0.07750000000000001</v>
      </c>
      <c r="C28" s="22">
        <f t="shared" si="3"/>
        <v>33392.8517011542</v>
      </c>
      <c r="D28" s="22">
        <f t="shared" si="4"/>
        <v>29543.205755298346</v>
      </c>
      <c r="E28" s="22">
        <f t="shared" si="4"/>
        <v>25693.559809442522</v>
      </c>
      <c r="F28" s="22">
        <f t="shared" si="4"/>
        <v>21843.913863586728</v>
      </c>
      <c r="G28" s="22">
        <f t="shared" si="4"/>
        <v>17994.267917730875</v>
      </c>
      <c r="H28" s="22">
        <f t="shared" si="4"/>
        <v>14144.62197187505</v>
      </c>
      <c r="I28" s="22">
        <f t="shared" si="4"/>
        <v>10294.976026019227</v>
      </c>
      <c r="J28" s="22">
        <f t="shared" si="4"/>
        <v>6445.330080163403</v>
      </c>
      <c r="K28" s="22">
        <f t="shared" si="4"/>
        <v>2595.6841343075794</v>
      </c>
      <c r="L28" s="23">
        <f t="shared" si="4"/>
        <v>-1253.9618115482444</v>
      </c>
    </row>
    <row r="29" spans="1:12" ht="15">
      <c r="A29" s="54"/>
      <c r="B29" s="24">
        <f t="shared" si="5"/>
        <v>0.08000000000000002</v>
      </c>
      <c r="C29" s="19">
        <f t="shared" si="3"/>
        <v>37249.64960294467</v>
      </c>
      <c r="D29" s="19">
        <f aca="true" t="shared" si="6" ref="D29:L38">(-84*PMT($B29/12,$D$11*12,D$18,0,0)+($D$7*D$17))-$L$11</f>
        <v>33321.29349582779</v>
      </c>
      <c r="E29" s="19">
        <f t="shared" si="6"/>
        <v>29392.93738871097</v>
      </c>
      <c r="F29" s="19">
        <f t="shared" si="6"/>
        <v>25464.581281594117</v>
      </c>
      <c r="G29" s="19">
        <f t="shared" si="6"/>
        <v>21536.225174477237</v>
      </c>
      <c r="H29" s="19">
        <f t="shared" si="6"/>
        <v>17607.869067360385</v>
      </c>
      <c r="I29" s="19">
        <f t="shared" si="6"/>
        <v>13679.512960243534</v>
      </c>
      <c r="J29" s="19">
        <f t="shared" si="6"/>
        <v>9751.156853126682</v>
      </c>
      <c r="K29" s="19">
        <f t="shared" si="6"/>
        <v>5822.8007460098015</v>
      </c>
      <c r="L29" s="20">
        <f t="shared" si="6"/>
        <v>1894.44463889295</v>
      </c>
    </row>
    <row r="30" spans="1:12" ht="15">
      <c r="A30" s="54"/>
      <c r="B30" s="21">
        <f t="shared" si="5"/>
        <v>0.08250000000000002</v>
      </c>
      <c r="C30" s="22">
        <f t="shared" si="3"/>
        <v>41139.72083699357</v>
      </c>
      <c r="D30" s="22">
        <f t="shared" si="6"/>
        <v>37131.975521018554</v>
      </c>
      <c r="E30" s="22">
        <f t="shared" si="6"/>
        <v>33124.23020504357</v>
      </c>
      <c r="F30" s="22">
        <f t="shared" si="6"/>
        <v>29116.484889068553</v>
      </c>
      <c r="G30" s="22">
        <f t="shared" si="6"/>
        <v>25108.739573093568</v>
      </c>
      <c r="H30" s="22">
        <f t="shared" si="6"/>
        <v>21100.994257118553</v>
      </c>
      <c r="I30" s="22">
        <f t="shared" si="6"/>
        <v>17093.248941143567</v>
      </c>
      <c r="J30" s="22">
        <f t="shared" si="6"/>
        <v>13085.503625168552</v>
      </c>
      <c r="K30" s="22">
        <f t="shared" si="6"/>
        <v>9077.758309193567</v>
      </c>
      <c r="L30" s="23">
        <f t="shared" si="6"/>
        <v>5070.012993218552</v>
      </c>
    </row>
    <row r="31" spans="1:12" ht="15">
      <c r="A31" s="54"/>
      <c r="B31" s="24">
        <f t="shared" si="5"/>
        <v>0.08500000000000002</v>
      </c>
      <c r="C31" s="19">
        <f t="shared" si="3"/>
        <v>45061.98686960689</v>
      </c>
      <c r="D31" s="19">
        <f t="shared" si="6"/>
        <v>40974.19530806833</v>
      </c>
      <c r="E31" s="19">
        <f t="shared" si="6"/>
        <v>36886.40374652983</v>
      </c>
      <c r="F31" s="19">
        <f t="shared" si="6"/>
        <v>32798.612184991274</v>
      </c>
      <c r="G31" s="19">
        <f t="shared" si="6"/>
        <v>28710.820623452746</v>
      </c>
      <c r="H31" s="19">
        <f t="shared" si="6"/>
        <v>24623.029061914218</v>
      </c>
      <c r="I31" s="19">
        <f t="shared" si="6"/>
        <v>20535.23750037566</v>
      </c>
      <c r="J31" s="19">
        <f t="shared" si="6"/>
        <v>16447.445938837132</v>
      </c>
      <c r="K31" s="19">
        <f t="shared" si="6"/>
        <v>12359.654377298604</v>
      </c>
      <c r="L31" s="20">
        <f t="shared" si="6"/>
        <v>8271.862815760076</v>
      </c>
    </row>
    <row r="32" spans="1:12" ht="15">
      <c r="A32" s="54"/>
      <c r="B32" s="21">
        <f t="shared" si="5"/>
        <v>0.08750000000000002</v>
      </c>
      <c r="C32" s="22">
        <f t="shared" si="3"/>
        <v>49015.379307468946</v>
      </c>
      <c r="D32" s="22">
        <f t="shared" si="6"/>
        <v>44846.90626760671</v>
      </c>
      <c r="E32" s="22">
        <f t="shared" si="6"/>
        <v>40678.43322774445</v>
      </c>
      <c r="F32" s="22">
        <f t="shared" si="6"/>
        <v>36509.960187882214</v>
      </c>
      <c r="G32" s="22">
        <f t="shared" si="6"/>
        <v>32341.48714801998</v>
      </c>
      <c r="H32" s="22">
        <f t="shared" si="6"/>
        <v>28173.014108157717</v>
      </c>
      <c r="I32" s="22">
        <f t="shared" si="6"/>
        <v>24004.541068295453</v>
      </c>
      <c r="J32" s="22">
        <f t="shared" si="6"/>
        <v>19836.06802843322</v>
      </c>
      <c r="K32" s="22">
        <f t="shared" si="6"/>
        <v>15667.594988570927</v>
      </c>
      <c r="L32" s="23">
        <f t="shared" si="6"/>
        <v>11499.121948708693</v>
      </c>
    </row>
    <row r="33" spans="1:12" ht="15">
      <c r="A33" s="54"/>
      <c r="B33" s="24">
        <f t="shared" si="5"/>
        <v>0.09000000000000002</v>
      </c>
      <c r="C33" s="19">
        <f t="shared" si="3"/>
        <v>52998.84168683353</v>
      </c>
      <c r="D33" s="19">
        <f t="shared" si="6"/>
        <v>48749.073496372</v>
      </c>
      <c r="E33" s="19">
        <f t="shared" si="6"/>
        <v>44499.30530591044</v>
      </c>
      <c r="F33" s="19">
        <f t="shared" si="6"/>
        <v>40249.53711544894</v>
      </c>
      <c r="G33" s="19">
        <f t="shared" si="6"/>
        <v>35999.76892498741</v>
      </c>
      <c r="H33" s="19">
        <f t="shared" si="6"/>
        <v>31750.00073452588</v>
      </c>
      <c r="I33" s="19">
        <f t="shared" si="6"/>
        <v>27500.232544064347</v>
      </c>
      <c r="J33" s="19">
        <f t="shared" si="6"/>
        <v>23250.464353602816</v>
      </c>
      <c r="K33" s="19">
        <f t="shared" si="6"/>
        <v>19000.696163141285</v>
      </c>
      <c r="L33" s="20">
        <f t="shared" si="6"/>
        <v>14750.927972679783</v>
      </c>
    </row>
    <row r="34" spans="1:12" ht="15">
      <c r="A34" s="54"/>
      <c r="B34" s="21">
        <f t="shared" si="5"/>
        <v>0.09250000000000003</v>
      </c>
      <c r="C34" s="22">
        <f t="shared" si="3"/>
        <v>57011.331128500635</v>
      </c>
      <c r="D34" s="22">
        <f t="shared" si="6"/>
        <v>52679.67539841327</v>
      </c>
      <c r="E34" s="22">
        <f t="shared" si="6"/>
        <v>48348.01966832584</v>
      </c>
      <c r="F34" s="22">
        <f t="shared" si="6"/>
        <v>44016.36393823847</v>
      </c>
      <c r="G34" s="22">
        <f t="shared" si="6"/>
        <v>39684.7082081511</v>
      </c>
      <c r="H34" s="22">
        <f t="shared" si="6"/>
        <v>35353.05247806368</v>
      </c>
      <c r="I34" s="22">
        <f t="shared" si="6"/>
        <v>31021.39674797631</v>
      </c>
      <c r="J34" s="22">
        <f t="shared" si="6"/>
        <v>26689.74101788891</v>
      </c>
      <c r="K34" s="22">
        <f t="shared" si="6"/>
        <v>22358.085287801543</v>
      </c>
      <c r="L34" s="23">
        <f t="shared" si="6"/>
        <v>18026.429557714146</v>
      </c>
    </row>
    <row r="35" spans="1:12" ht="15">
      <c r="A35" s="54"/>
      <c r="B35" s="24">
        <f t="shared" si="5"/>
        <v>0.09500000000000003</v>
      </c>
      <c r="C35" s="19">
        <f t="shared" si="3"/>
        <v>61051.81985859643</v>
      </c>
      <c r="D35" s="19">
        <f t="shared" si="6"/>
        <v>56637.705174833594</v>
      </c>
      <c r="E35" s="19">
        <f t="shared" si="6"/>
        <v>52223.59049107079</v>
      </c>
      <c r="F35" s="19">
        <f t="shared" si="6"/>
        <v>47809.47580730799</v>
      </c>
      <c r="G35" s="19">
        <f t="shared" si="6"/>
        <v>43395.36112354515</v>
      </c>
      <c r="H35" s="19">
        <f t="shared" si="6"/>
        <v>38981.24643978232</v>
      </c>
      <c r="I35" s="19">
        <f t="shared" si="6"/>
        <v>34567.13175601952</v>
      </c>
      <c r="J35" s="19">
        <f t="shared" si="6"/>
        <v>30153.017072256713</v>
      </c>
      <c r="K35" s="19">
        <f t="shared" si="6"/>
        <v>25738.90238849391</v>
      </c>
      <c r="L35" s="20">
        <f t="shared" si="6"/>
        <v>21324.787704731105</v>
      </c>
    </row>
    <row r="36" spans="1:12" ht="15">
      <c r="A36" s="54"/>
      <c r="B36" s="21">
        <f t="shared" si="5"/>
        <v>0.09750000000000003</v>
      </c>
      <c r="C36" s="22">
        <f t="shared" si="3"/>
        <v>65119.29659604494</v>
      </c>
      <c r="D36" s="22">
        <f t="shared" si="6"/>
        <v>60622.17218294641</v>
      </c>
      <c r="E36" s="22">
        <f t="shared" si="6"/>
        <v>56125.04776984794</v>
      </c>
      <c r="F36" s="22">
        <f t="shared" si="6"/>
        <v>51627.92335674944</v>
      </c>
      <c r="G36" s="22">
        <f t="shared" si="6"/>
        <v>47130.79894365097</v>
      </c>
      <c r="H36" s="22">
        <f t="shared" si="6"/>
        <v>42633.6745305525</v>
      </c>
      <c r="I36" s="22">
        <f t="shared" si="6"/>
        <v>38136.55011745397</v>
      </c>
      <c r="J36" s="22">
        <f t="shared" si="6"/>
        <v>33639.4257043555</v>
      </c>
      <c r="K36" s="22">
        <f t="shared" si="6"/>
        <v>29142.30129125697</v>
      </c>
      <c r="L36" s="23">
        <f t="shared" si="6"/>
        <v>24645.176878158498</v>
      </c>
    </row>
    <row r="37" spans="1:12" ht="15">
      <c r="A37" s="54"/>
      <c r="B37" s="24">
        <f t="shared" si="5"/>
        <v>0.10000000000000003</v>
      </c>
      <c r="C37" s="19">
        <f t="shared" si="3"/>
        <v>69212.76780843563</v>
      </c>
      <c r="D37" s="19">
        <f t="shared" si="6"/>
        <v>64632.10316651288</v>
      </c>
      <c r="E37" s="19">
        <f t="shared" si="6"/>
        <v>60051.43852459008</v>
      </c>
      <c r="F37" s="19">
        <f t="shared" si="6"/>
        <v>55470.77388266727</v>
      </c>
      <c r="G37" s="19">
        <f t="shared" si="6"/>
        <v>50890.10924074447</v>
      </c>
      <c r="H37" s="19">
        <f t="shared" si="6"/>
        <v>46309.44459882166</v>
      </c>
      <c r="I37" s="19">
        <f t="shared" si="6"/>
        <v>41728.779956898885</v>
      </c>
      <c r="J37" s="19">
        <f t="shared" si="6"/>
        <v>37148.11531497608</v>
      </c>
      <c r="K37" s="19">
        <f t="shared" si="6"/>
        <v>32567.450673053274</v>
      </c>
      <c r="L37" s="20">
        <f t="shared" si="6"/>
        <v>27986.786031130498</v>
      </c>
    </row>
    <row r="38" spans="1:12" ht="15.75" thickBot="1">
      <c r="A38" s="55"/>
      <c r="B38" s="27">
        <f t="shared" si="5"/>
        <v>0.10250000000000004</v>
      </c>
      <c r="C38" s="28">
        <f t="shared" si="3"/>
        <v>73331.25883866491</v>
      </c>
      <c r="D38" s="28">
        <f t="shared" si="6"/>
        <v>68666.54335939049</v>
      </c>
      <c r="E38" s="28">
        <f t="shared" si="6"/>
        <v>64001.82788011612</v>
      </c>
      <c r="F38" s="28">
        <f t="shared" si="6"/>
        <v>59337.112400841695</v>
      </c>
      <c r="G38" s="28">
        <f t="shared" si="6"/>
        <v>54672.39692156727</v>
      </c>
      <c r="H38" s="28">
        <f t="shared" si="6"/>
        <v>50007.6814422929</v>
      </c>
      <c r="I38" s="28">
        <f t="shared" si="6"/>
        <v>45342.965963018476</v>
      </c>
      <c r="J38" s="28">
        <f t="shared" si="6"/>
        <v>40678.25048374402</v>
      </c>
      <c r="K38" s="28">
        <f t="shared" si="6"/>
        <v>36013.535004469624</v>
      </c>
      <c r="L38" s="29">
        <f t="shared" si="6"/>
        <v>31348.8195251952</v>
      </c>
    </row>
    <row r="39" ht="15">
      <c r="A39" s="50"/>
    </row>
  </sheetData>
  <sheetProtection password="DE0F" sheet="1" objects="1" scenarios="1" selectLockedCells="1"/>
  <mergeCells count="10">
    <mergeCell ref="A19:A38"/>
    <mergeCell ref="A1:L1"/>
    <mergeCell ref="E5:H5"/>
    <mergeCell ref="E6:H7"/>
    <mergeCell ref="A13:L13"/>
    <mergeCell ref="A14:L14"/>
    <mergeCell ref="E9:H12"/>
    <mergeCell ref="I4:L4"/>
    <mergeCell ref="A4:D4"/>
    <mergeCell ref="A2:L2"/>
  </mergeCells>
  <printOptions/>
  <pageMargins left="0.58" right="0.25" top="0" bottom="0" header="0.25" footer="0.25"/>
  <pageSetup fitToHeight="1" fitToWidth="1" horizontalDpi="300" verticalDpi="3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</dc:creator>
  <cp:keywords/>
  <dc:description/>
  <cp:lastModifiedBy>Ken</cp:lastModifiedBy>
  <cp:lastPrinted>2009-02-18T23:29:29Z</cp:lastPrinted>
  <dcterms:created xsi:type="dcterms:W3CDTF">2009-02-16T23:09:07Z</dcterms:created>
  <dcterms:modified xsi:type="dcterms:W3CDTF">2009-03-08T01:14:02Z</dcterms:modified>
  <cp:category/>
  <cp:version/>
  <cp:contentType/>
  <cp:contentStatus/>
</cp:coreProperties>
</file>